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1" r:id="rId1"/>
  </sheets>
  <externalReferences>
    <externalReference r:id="rId2"/>
  </externalReferences>
  <definedNames>
    <definedName name="_xlnm.Print_Area" localSheetId="0">Sheet1!$A$1:$Q$77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O50" i="1"/>
  <c r="O49" i="1" s="1"/>
  <c r="J50" i="1"/>
  <c r="J49" i="1" s="1"/>
  <c r="P49" i="1"/>
  <c r="N49" i="1"/>
  <c r="M49" i="1"/>
  <c r="L49" i="1"/>
  <c r="K49" i="1"/>
  <c r="I49" i="1"/>
  <c r="H49" i="1"/>
  <c r="O48" i="1"/>
  <c r="Q48" i="1" s="1"/>
  <c r="J48" i="1"/>
  <c r="O47" i="1"/>
  <c r="Q47" i="1" s="1"/>
  <c r="J47" i="1"/>
  <c r="O46" i="1"/>
  <c r="Q46" i="1" s="1"/>
  <c r="J46" i="1"/>
  <c r="O45" i="1"/>
  <c r="Q45" i="1" s="1"/>
  <c r="J45" i="1"/>
  <c r="P40" i="1"/>
  <c r="P39" i="1" s="1"/>
  <c r="O40" i="1"/>
  <c r="J40" i="1"/>
  <c r="J39" i="1" s="1"/>
  <c r="N39" i="1"/>
  <c r="M39" i="1"/>
  <c r="L39" i="1"/>
  <c r="K39" i="1"/>
  <c r="I39" i="1"/>
  <c r="H39" i="1"/>
  <c r="P38" i="1"/>
  <c r="O38" i="1"/>
  <c r="Q38" i="1" s="1"/>
  <c r="J38" i="1"/>
  <c r="O37" i="1"/>
  <c r="Q37" i="1" s="1"/>
  <c r="J37" i="1"/>
  <c r="O36" i="1"/>
  <c r="Q36" i="1" s="1"/>
  <c r="J36" i="1"/>
  <c r="P35" i="1"/>
  <c r="O35" i="1"/>
  <c r="J35" i="1"/>
  <c r="J34" i="1" s="1"/>
  <c r="N34" i="1"/>
  <c r="M34" i="1"/>
  <c r="L34" i="1"/>
  <c r="K34" i="1"/>
  <c r="K33" i="1" s="1"/>
  <c r="I34" i="1"/>
  <c r="H34" i="1"/>
  <c r="N33" i="1"/>
  <c r="P32" i="1"/>
  <c r="O32" i="1"/>
  <c r="Q32" i="1" s="1"/>
  <c r="J32" i="1"/>
  <c r="O31" i="1"/>
  <c r="Q31" i="1" s="1"/>
  <c r="J31" i="1"/>
  <c r="J29" i="1" s="1"/>
  <c r="P30" i="1"/>
  <c r="O30" i="1"/>
  <c r="J30" i="1"/>
  <c r="P29" i="1"/>
  <c r="N29" i="1"/>
  <c r="M29" i="1"/>
  <c r="L29" i="1"/>
  <c r="K29" i="1"/>
  <c r="I29" i="1"/>
  <c r="H29" i="1"/>
  <c r="Q28" i="1"/>
  <c r="J28" i="1"/>
  <c r="P27" i="1"/>
  <c r="O27" i="1"/>
  <c r="Q27" i="1" s="1"/>
  <c r="J27" i="1"/>
  <c r="Q26" i="1"/>
  <c r="P26" i="1"/>
  <c r="O26" i="1"/>
  <c r="J26" i="1"/>
  <c r="O25" i="1"/>
  <c r="Q25" i="1" s="1"/>
  <c r="J25" i="1"/>
  <c r="O24" i="1"/>
  <c r="Q24" i="1" s="1"/>
  <c r="J24" i="1"/>
  <c r="P23" i="1"/>
  <c r="O23" i="1"/>
  <c r="Q23" i="1" s="1"/>
  <c r="J23" i="1"/>
  <c r="Q22" i="1"/>
  <c r="P22" i="1"/>
  <c r="O22" i="1"/>
  <c r="J22" i="1"/>
  <c r="P21" i="1"/>
  <c r="O21" i="1"/>
  <c r="Q21" i="1" s="1"/>
  <c r="J21" i="1"/>
  <c r="O20" i="1"/>
  <c r="Q20" i="1" s="1"/>
  <c r="Q19" i="1"/>
  <c r="P19" i="1"/>
  <c r="O19" i="1"/>
  <c r="N18" i="1"/>
  <c r="M18" i="1"/>
  <c r="L18" i="1"/>
  <c r="K18" i="1"/>
  <c r="I18" i="1"/>
  <c r="H18" i="1"/>
  <c r="J33" i="1" l="1"/>
  <c r="Q18" i="1"/>
  <c r="I51" i="1"/>
  <c r="L33" i="1"/>
  <c r="K51" i="1"/>
  <c r="O29" i="1"/>
  <c r="M33" i="1"/>
  <c r="M51" i="1" s="1"/>
  <c r="I33" i="1"/>
  <c r="N51" i="1"/>
  <c r="H33" i="1"/>
  <c r="H51" i="1" s="1"/>
  <c r="O34" i="1"/>
  <c r="O33" i="1" s="1"/>
  <c r="O51" i="1" s="1"/>
  <c r="Q51" i="1" s="1"/>
  <c r="O39" i="1"/>
  <c r="L51" i="1"/>
  <c r="P18" i="1"/>
  <c r="J18" i="1"/>
  <c r="J51" i="1" s="1"/>
  <c r="O18" i="1"/>
  <c r="Q35" i="1"/>
  <c r="P34" i="1"/>
  <c r="Q40" i="1"/>
  <c r="Q39" i="1" s="1"/>
  <c r="P51" i="1"/>
  <c r="Q34" i="1"/>
  <c r="Q30" i="1"/>
  <c r="Q29" i="1" s="1"/>
  <c r="Q50" i="1"/>
  <c r="Q49" i="1" s="1"/>
  <c r="Q33" i="1" l="1"/>
</calcChain>
</file>

<file path=xl/sharedStrings.xml><?xml version="1.0" encoding="utf-8"?>
<sst xmlns="http://schemas.openxmlformats.org/spreadsheetml/2006/main" count="106" uniqueCount="94">
  <si>
    <t>INFORME DE EJECUCION FISICA Y FINANCIERA</t>
  </si>
  <si>
    <r>
      <rPr>
        <b/>
        <sz val="10"/>
        <color rgb="FF000000"/>
        <rFont val="Aptos Narrow"/>
        <family val="2"/>
        <scheme val="minor"/>
      </rPr>
      <t>MISION:</t>
    </r>
    <r>
      <rPr>
        <sz val="10"/>
        <color rgb="FF000000"/>
        <rFont val="Aptos Narrow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</si>
  <si>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0"/>
        <color rgb="FF000000"/>
        <rFont val="Aptos Narrow"/>
        <family val="2"/>
        <scheme val="minor"/>
      </rPr>
      <t>VISION:</t>
    </r>
    <r>
      <rPr>
        <sz val="10"/>
        <color theme="1"/>
        <rFont val="Aptos Narrow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</si>
  <si>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</si>
  <si>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</si>
  <si>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</si>
  <si>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</si>
  <si>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</si>
  <si>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</si>
  <si>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</si>
  <si>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</si>
  <si>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Programación Fisica Financiera abr. - Jun., 2024</t>
  </si>
  <si>
    <t>Ejecución Fisica Financiera abr. - Jun., 2024</t>
  </si>
  <si>
    <t>% de Ejecución Fisico-Finanaciero, Abr-jun. 2024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</si>
  <si>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</si>
  <si>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</si>
  <si>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</si>
  <si>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</si>
  <si>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</si>
  <si>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</si>
  <si>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</si>
  <si>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</si>
  <si>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2do. Trimestre</t>
  </si>
  <si>
    <t>% Fisica</t>
  </si>
  <si>
    <t>% Financiera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</si>
  <si>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</si>
  <si>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</si>
  <si>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</si>
  <si>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</si>
  <si>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</si>
  <si>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</si>
  <si>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</si>
  <si>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</si>
  <si>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</si>
  <si>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</si>
  <si>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</si>
  <si>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</si>
  <si>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</si>
  <si>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</si>
  <si>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</si>
  <si>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</si>
  <si>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</si>
  <si>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</si>
  <si>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</si>
  <si>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</si>
  <si>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</si>
  <si>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</si>
  <si>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</si>
  <si>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</si>
  <si>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</si>
  <si>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</si>
  <si>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</si>
  <si>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</si>
  <si>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</si>
  <si>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</si>
  <si>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</si>
  <si>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</si>
  <si>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</si>
  <si>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</si>
  <si>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</si>
  <si>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</si>
  <si>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</si>
  <si>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</si>
  <si>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</si>
  <si>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</si>
  <si>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</si>
  <si>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</si>
  <si>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</si>
  <si>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</si>
  <si>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</si>
  <si>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</si>
  <si>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</si>
  <si>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</si>
  <si>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</si>
  <si>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</si>
  <si>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</si>
  <si>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</si>
  <si>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</si>
  <si>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</si>
  <si>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</si>
  <si>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</si>
  <si>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</si>
  <si>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</si>
  <si>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</si>
  <si>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</si>
  <si>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</si>
  <si>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</si>
  <si>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</si>
  <si>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</si>
  <si>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</si>
  <si>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Nota: Este analisis fisico-financiero, Abril-junio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</si>
  <si>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t>ABRIL - JUNIO- 2024</t>
  </si>
  <si>
    <t>Programación Fisica                           (A)</t>
  </si>
  <si>
    <t xml:space="preserve">Programación Financiera              (B)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</si>
</sst>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u/>
      <sz val="14"/>
      <color rgb="FF000000"/>
      <name val="Calibri Light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indexed="8"/>
      <name val="Arial"/>
      <family val="2"/>
    </font>
    <font>
      <sz val="11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2" fillId="0" borderId="0" xfId="0" applyFont="1"/>
    <xf numFmtId="0" fontId="6" fillId="0" borderId="0" xfId="0" applyFont="1"/>
    <xf numFmtId="0" fontId="6" fillId="2" borderId="0" xfId="0" applyFont="1" applyFill="1"/>
    <xf numFmtId="0" fontId="6" fillId="0" borderId="1" xfId="0" applyFont="1" applyBorder="1"/>
    <xf numFmtId="0" fontId="6" fillId="0" borderId="2" xfId="0" applyFont="1" applyBorder="1"/>
    <xf numFmtId="0" fontId="7" fillId="2" borderId="0" xfId="0" applyFont="1" applyFill="1"/>
    <xf numFmtId="49" fontId="6" fillId="2" borderId="0" xfId="0" applyNumberFormat="1" applyFont="1" applyFill="1" applyAlignment="1">
      <alignment horizontal="right"/>
    </xf>
    <xf numFmtId="4" fontId="0" fillId="0" borderId="0" xfId="0" applyNumberFormat="1"/>
    <xf numFmtId="43" fontId="0" fillId="0" borderId="0" xfId="0" applyNumberFormat="1"/>
    <xf numFmtId="43" fontId="6" fillId="0" borderId="0" xfId="1" applyFont="1" applyFill="1" applyBorder="1"/>
    <xf numFmtId="43" fontId="9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/>
    <xf numFmtId="0" fontId="6" fillId="2" borderId="0" xfId="0" applyFont="1" applyFill="1" applyAlignment="1"/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11" fillId="0" borderId="0" xfId="0" applyFont="1" applyBorder="1"/>
    <xf numFmtId="165" fontId="11" fillId="0" borderId="0" xfId="0" applyNumberFormat="1" applyFont="1" applyBorder="1"/>
    <xf numFmtId="43" fontId="11" fillId="0" borderId="0" xfId="1" applyFont="1" applyFill="1" applyBorder="1"/>
    <xf numFmtId="0" fontId="6" fillId="0" borderId="0" xfId="0" applyFont="1" applyBorder="1"/>
    <xf numFmtId="0" fontId="7" fillId="0" borderId="0" xfId="0" applyFont="1" applyBorder="1"/>
    <xf numFmtId="2" fontId="6" fillId="0" borderId="0" xfId="0" applyNumberFormat="1" applyFont="1" applyBorder="1"/>
    <xf numFmtId="0" fontId="12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64" fontId="13" fillId="6" borderId="3" xfId="0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vertical="center"/>
    </xf>
    <xf numFmtId="43" fontId="13" fillId="2" borderId="3" xfId="1" applyFont="1" applyFill="1" applyBorder="1" applyAlignment="1">
      <alignment vertical="center"/>
    </xf>
    <xf numFmtId="43" fontId="13" fillId="0" borderId="3" xfId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 wrapText="1"/>
    </xf>
    <xf numFmtId="49" fontId="14" fillId="2" borderId="3" xfId="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165" fontId="13" fillId="2" borderId="3" xfId="1" applyNumberFormat="1" applyFont="1" applyFill="1" applyBorder="1" applyAlignment="1">
      <alignment horizontal="center" vertical="center" wrapText="1"/>
    </xf>
    <xf numFmtId="165" fontId="13" fillId="3" borderId="3" xfId="0" applyNumberFormat="1" applyFont="1" applyFill="1" applyBorder="1" applyAlignment="1">
      <alignment horizontal="left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43" fontId="13" fillId="3" borderId="3" xfId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165" fontId="13" fillId="3" borderId="3" xfId="0" applyNumberFormat="1" applyFont="1" applyFill="1" applyBorder="1" applyAlignment="1">
      <alignment vertical="center" wrapText="1"/>
    </xf>
    <xf numFmtId="164" fontId="13" fillId="0" borderId="3" xfId="1" applyNumberFormat="1" applyFont="1" applyFill="1" applyBorder="1" applyAlignment="1">
      <alignment horizontal="center" vertical="center"/>
    </xf>
    <xf numFmtId="165" fontId="13" fillId="2" borderId="3" xfId="1" applyNumberFormat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 wrapText="1"/>
    </xf>
    <xf numFmtId="0" fontId="0" fillId="2" borderId="3" xfId="0" applyFont="1" applyFill="1" applyBorder="1"/>
    <xf numFmtId="49" fontId="14" fillId="4" borderId="3" xfId="2" applyNumberFormat="1" applyFont="1" applyFill="1" applyBorder="1" applyAlignment="1">
      <alignment horizontal="center" vertical="center" wrapText="1"/>
    </xf>
    <xf numFmtId="164" fontId="1" fillId="0" borderId="3" xfId="1" applyNumberFormat="1" applyFont="1" applyFill="1" applyBorder="1" applyAlignment="1">
      <alignment vertical="center"/>
    </xf>
    <xf numFmtId="0" fontId="2" fillId="0" borderId="0" xfId="0" applyFont="1" applyBorder="1"/>
    <xf numFmtId="0" fontId="6" fillId="2" borderId="0" xfId="0" applyFont="1" applyFill="1" applyBorder="1"/>
    <xf numFmtId="165" fontId="13" fillId="3" borderId="4" xfId="0" applyNumberFormat="1" applyFont="1" applyFill="1" applyBorder="1" applyAlignment="1">
      <alignment vertical="center" wrapText="1"/>
    </xf>
    <xf numFmtId="0" fontId="9" fillId="0" borderId="0" xfId="0" applyFont="1" applyBorder="1"/>
    <xf numFmtId="0" fontId="0" fillId="0" borderId="0" xfId="0" applyBorder="1"/>
    <xf numFmtId="0" fontId="12" fillId="0" borderId="0" xfId="0" applyFont="1" applyBorder="1"/>
    <xf numFmtId="165" fontId="12" fillId="0" borderId="0" xfId="0" applyNumberFormat="1" applyFont="1" applyBorder="1"/>
    <xf numFmtId="43" fontId="12" fillId="0" borderId="0" xfId="1" applyFont="1" applyFill="1" applyBorder="1"/>
    <xf numFmtId="43" fontId="13" fillId="0" borderId="3" xfId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65" fontId="13" fillId="2" borderId="3" xfId="1" applyNumberFormat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49" fontId="14" fillId="2" borderId="3" xfId="2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10</xdr:col>
      <xdr:colOff>285750</xdr:colOff>
      <xdr:row>4</xdr:row>
      <xdr:rowOff>230350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B9C7B76-3312-439E-A971-F00920851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0"/>
          <a:ext cx="3206750" cy="1436850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111126</xdr:colOff>
      <xdr:row>55</xdr:row>
      <xdr:rowOff>197303</xdr:rowOff>
    </xdr:from>
    <xdr:to>
      <xdr:col>9</xdr:col>
      <xdr:colOff>1062265</xdr:colOff>
      <xdr:row>59</xdr:row>
      <xdr:rowOff>180067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376" y="27561267"/>
          <a:ext cx="3332389" cy="771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EMPLEO 2024"/>
      <sheetName val="Sheet1"/>
    </sheetNames>
    <sheetDataSet>
      <sheetData sheetId="0"/>
      <sheetData sheetId="1">
        <row r="5">
          <cell r="N5">
            <v>79029107.61999999</v>
          </cell>
        </row>
        <row r="6">
          <cell r="N6">
            <v>5541781.1300000008</v>
          </cell>
        </row>
        <row r="7">
          <cell r="N7">
            <v>2458690.1300000004</v>
          </cell>
        </row>
        <row r="8">
          <cell r="N8">
            <v>2331985.31</v>
          </cell>
        </row>
        <row r="9">
          <cell r="N9">
            <v>0</v>
          </cell>
        </row>
        <row r="10">
          <cell r="N10">
            <v>1835801.34</v>
          </cell>
        </row>
        <row r="11">
          <cell r="N11">
            <v>1052015.23</v>
          </cell>
        </row>
        <row r="12">
          <cell r="N12">
            <v>721965.66</v>
          </cell>
        </row>
        <row r="13">
          <cell r="N13">
            <v>0</v>
          </cell>
        </row>
        <row r="16">
          <cell r="N16">
            <v>3529070.7100000004</v>
          </cell>
        </row>
        <row r="17">
          <cell r="N17">
            <v>0</v>
          </cell>
        </row>
        <row r="18">
          <cell r="N18">
            <v>442096.07</v>
          </cell>
        </row>
        <row r="21">
          <cell r="N21">
            <v>2081066.0099999979</v>
          </cell>
        </row>
        <row r="23">
          <cell r="N23">
            <v>6554150.8200000003</v>
          </cell>
        </row>
        <row r="24">
          <cell r="N24">
            <v>4670331.620000001</v>
          </cell>
        </row>
        <row r="26">
          <cell r="N26">
            <v>13861423.460000001</v>
          </cell>
        </row>
        <row r="31">
          <cell r="N31">
            <v>664297.26000000024</v>
          </cell>
        </row>
        <row r="32">
          <cell r="N32">
            <v>11654315.119999999</v>
          </cell>
        </row>
        <row r="33">
          <cell r="N33">
            <v>92751</v>
          </cell>
        </row>
        <row r="34">
          <cell r="N34">
            <v>0</v>
          </cell>
        </row>
        <row r="36">
          <cell r="N36">
            <v>7719561.6300000008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B1" zoomScale="70" zoomScaleNormal="70" workbookViewId="0">
      <selection activeCell="G40" sqref="G40:G44"/>
    </sheetView>
  </sheetViews>
  <sheetFormatPr baseColWidth="10" defaultColWidth="11.125" defaultRowHeight="14.25" x14ac:dyDescent="0.2"/>
  <cols>
    <col min="2" max="2" width="22.5" customWidth="1"/>
    <col min="3" max="5" width="6" customWidth="1"/>
    <col min="6" max="6" width="15.375" customWidth="1"/>
    <col min="7" max="7" width="24.125" customWidth="1"/>
    <col min="8" max="8" width="14.5" customWidth="1"/>
    <col min="9" max="9" width="16.75" customWidth="1"/>
    <col min="10" max="10" width="14.625" customWidth="1"/>
    <col min="12" max="17" width="15.125" customWidth="1"/>
    <col min="19" max="19" width="12.5" bestFit="1" customWidth="1"/>
  </cols>
  <sheetData>
    <row r="1" spans="1:17" ht="23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23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3.2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23.2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ht="23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ht="30" customHeight="1" x14ac:dyDescent="0.2">
      <c r="A6" s="82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24" customHeight="1" x14ac:dyDescent="0.2">
      <c r="A7" s="82" t="s">
        <v>91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ht="22.5" customHeight="1" x14ac:dyDescent="0.2">
      <c r="A8" s="76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3.75" customHeight="1" x14ac:dyDescent="0.2">
      <c r="A9" s="23"/>
      <c r="B9" s="51"/>
      <c r="C9" s="51"/>
      <c r="D9" s="51"/>
      <c r="E9" s="51"/>
      <c r="F9" s="51"/>
      <c r="G9" s="51"/>
      <c r="H9" s="51"/>
      <c r="I9" s="51"/>
      <c r="J9" s="51"/>
      <c r="K9" s="51"/>
      <c r="L9" s="23"/>
      <c r="M9" s="23"/>
      <c r="N9" s="23"/>
      <c r="O9" s="23"/>
      <c r="P9" s="23"/>
      <c r="Q9" s="23"/>
    </row>
    <row r="10" spans="1:17" ht="26.25" customHeight="1" x14ac:dyDescent="0.2">
      <c r="A10" s="83" t="s">
        <v>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 hidden="1" x14ac:dyDescent="0.2">
      <c r="A11" s="4"/>
      <c r="B11" s="6" t="s">
        <v>3</v>
      </c>
      <c r="C11" s="7" t="s">
        <v>4</v>
      </c>
      <c r="D11" s="2"/>
      <c r="E11" s="15"/>
      <c r="F11" s="15"/>
      <c r="G11" s="15"/>
      <c r="H11" s="15"/>
      <c r="I11" s="15"/>
      <c r="J11" s="15"/>
      <c r="K11" s="15"/>
      <c r="L11" s="2"/>
      <c r="M11" s="2"/>
      <c r="N11" s="2"/>
      <c r="O11" s="2"/>
      <c r="P11" s="2"/>
      <c r="Q11" s="5"/>
    </row>
    <row r="12" spans="1:17" ht="12.75" hidden="1" customHeight="1" x14ac:dyDescent="0.2">
      <c r="A12" s="4"/>
      <c r="B12" s="6" t="s">
        <v>5</v>
      </c>
      <c r="C12" s="7" t="s">
        <v>6</v>
      </c>
      <c r="D12" s="2"/>
      <c r="E12" s="15"/>
      <c r="F12" s="15"/>
      <c r="G12" s="15"/>
      <c r="H12" s="15"/>
      <c r="I12" s="15"/>
      <c r="J12" s="15"/>
      <c r="K12" s="15"/>
      <c r="L12" s="2"/>
      <c r="M12" s="2"/>
      <c r="N12" s="2"/>
      <c r="O12" s="2"/>
      <c r="P12" s="2"/>
      <c r="Q12" s="5"/>
    </row>
    <row r="13" spans="1:17" ht="1.5" customHeight="1" x14ac:dyDescent="0.2">
      <c r="A13" s="4"/>
      <c r="B13" s="6" t="s">
        <v>7</v>
      </c>
      <c r="C13" s="7" t="s">
        <v>8</v>
      </c>
      <c r="D13" s="2"/>
      <c r="E13" s="15"/>
      <c r="F13" s="15"/>
      <c r="G13" s="15"/>
      <c r="H13" s="15"/>
      <c r="I13" s="15"/>
      <c r="J13" s="15"/>
      <c r="K13" s="15"/>
      <c r="L13" s="2"/>
      <c r="M13" s="2"/>
      <c r="N13" s="2"/>
      <c r="O13" s="2"/>
      <c r="P13" s="2"/>
      <c r="Q13" s="5"/>
    </row>
    <row r="14" spans="1:17" x14ac:dyDescent="0.2">
      <c r="A14" s="4"/>
      <c r="B14" s="3"/>
      <c r="C14" s="3"/>
      <c r="D14" s="3"/>
      <c r="E14" s="19"/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5"/>
    </row>
    <row r="15" spans="1:17" ht="34.5" customHeight="1" x14ac:dyDescent="0.25">
      <c r="A15" s="73" t="s">
        <v>9</v>
      </c>
      <c r="B15" s="84" t="s">
        <v>10</v>
      </c>
      <c r="C15" s="84"/>
      <c r="D15" s="84"/>
      <c r="E15" s="84"/>
      <c r="F15" s="84"/>
      <c r="G15" s="84"/>
      <c r="H15" s="84"/>
      <c r="I15" s="84"/>
      <c r="J15" s="84"/>
      <c r="K15" s="84"/>
      <c r="L15" s="72" t="s">
        <v>11</v>
      </c>
      <c r="M15" s="72"/>
      <c r="N15" s="72" t="s">
        <v>12</v>
      </c>
      <c r="O15" s="72"/>
      <c r="P15" s="72" t="s">
        <v>13</v>
      </c>
      <c r="Q15" s="72"/>
    </row>
    <row r="16" spans="1:17" ht="51.75" customHeight="1" x14ac:dyDescent="0.2">
      <c r="A16" s="73"/>
      <c r="B16" s="72" t="s">
        <v>14</v>
      </c>
      <c r="C16" s="75" t="s">
        <v>15</v>
      </c>
      <c r="D16" s="75"/>
      <c r="E16" s="75"/>
      <c r="F16" s="72" t="s">
        <v>16</v>
      </c>
      <c r="G16" s="72" t="s">
        <v>17</v>
      </c>
      <c r="H16" s="72" t="s">
        <v>18</v>
      </c>
      <c r="I16" s="72" t="s">
        <v>19</v>
      </c>
      <c r="J16" s="72" t="s">
        <v>20</v>
      </c>
      <c r="K16" s="72" t="s">
        <v>21</v>
      </c>
      <c r="L16" s="72" t="s">
        <v>22</v>
      </c>
      <c r="M16" s="73"/>
      <c r="N16" s="72" t="s">
        <v>22</v>
      </c>
      <c r="O16" s="72"/>
      <c r="P16" s="26" t="s">
        <v>23</v>
      </c>
      <c r="Q16" s="26" t="s">
        <v>24</v>
      </c>
    </row>
    <row r="17" spans="1:21" ht="45" x14ac:dyDescent="0.2">
      <c r="A17" s="73"/>
      <c r="B17" s="72"/>
      <c r="C17" s="26" t="s">
        <v>25</v>
      </c>
      <c r="D17" s="26" t="s">
        <v>26</v>
      </c>
      <c r="E17" s="26" t="s">
        <v>27</v>
      </c>
      <c r="F17" s="72"/>
      <c r="G17" s="72"/>
      <c r="H17" s="72"/>
      <c r="I17" s="72"/>
      <c r="J17" s="72"/>
      <c r="K17" s="72"/>
      <c r="L17" s="27" t="s">
        <v>92</v>
      </c>
      <c r="M17" s="27" t="s">
        <v>93</v>
      </c>
      <c r="N17" s="27" t="s">
        <v>28</v>
      </c>
      <c r="O17" s="27" t="s">
        <v>29</v>
      </c>
      <c r="P17" s="27" t="s">
        <v>30</v>
      </c>
      <c r="Q17" s="27" t="s">
        <v>31</v>
      </c>
    </row>
    <row r="18" spans="1:21" ht="45" customHeight="1" x14ac:dyDescent="0.2">
      <c r="A18" s="73"/>
      <c r="B18" s="74" t="s">
        <v>32</v>
      </c>
      <c r="C18" s="74"/>
      <c r="D18" s="74"/>
      <c r="E18" s="74"/>
      <c r="F18" s="74"/>
      <c r="G18" s="74"/>
      <c r="H18" s="28">
        <f>H19+H20+H21+H22+H23+H24+H25+H26+H27+H28</f>
        <v>385195385</v>
      </c>
      <c r="I18" s="28">
        <f t="shared" ref="I18:O18" si="0">I19+I20+I21+I22+I23+I24+I25+I26+I27+I28</f>
        <v>13553648.370000005</v>
      </c>
      <c r="J18" s="28">
        <f t="shared" si="0"/>
        <v>398749033.37000006</v>
      </c>
      <c r="K18" s="28">
        <f t="shared" si="0"/>
        <v>77638</v>
      </c>
      <c r="L18" s="28">
        <f t="shared" si="0"/>
        <v>19486</v>
      </c>
      <c r="M18" s="28">
        <f t="shared" si="0"/>
        <v>96298847.5</v>
      </c>
      <c r="N18" s="28">
        <f t="shared" si="0"/>
        <v>20785</v>
      </c>
      <c r="O18" s="28">
        <f t="shared" si="0"/>
        <v>93856773.61999999</v>
      </c>
      <c r="P18" s="28">
        <f>(P19+P21+P22+P23+P26+P27)/6</f>
        <v>139.72897486371895</v>
      </c>
      <c r="Q18" s="28">
        <f>(Q19+Q20+Q21+Q22+Q23+Q24+Q25+Q26+Q27+Q28)/10</f>
        <v>89.773914971106393</v>
      </c>
    </row>
    <row r="19" spans="1:21" ht="33" x14ac:dyDescent="0.2">
      <c r="A19" s="68">
        <v>5874</v>
      </c>
      <c r="B19" s="61" t="s">
        <v>33</v>
      </c>
      <c r="C19" s="70">
        <v>3</v>
      </c>
      <c r="D19" s="70">
        <v>3.3</v>
      </c>
      <c r="E19" s="70" t="s">
        <v>34</v>
      </c>
      <c r="F19" s="61" t="s">
        <v>35</v>
      </c>
      <c r="G19" s="29" t="s">
        <v>36</v>
      </c>
      <c r="H19" s="30">
        <v>166636890</v>
      </c>
      <c r="I19" s="31">
        <v>163448497.47</v>
      </c>
      <c r="J19" s="32">
        <v>330085387.47000003</v>
      </c>
      <c r="K19" s="59">
        <v>63500</v>
      </c>
      <c r="L19" s="59">
        <v>15875</v>
      </c>
      <c r="M19" s="33">
        <v>41659223</v>
      </c>
      <c r="N19" s="59">
        <v>12999</v>
      </c>
      <c r="O19" s="32">
        <f>[1]Sheet1!N5</f>
        <v>79029107.61999999</v>
      </c>
      <c r="P19" s="69">
        <f>N19/L19*100</f>
        <v>81.883464566929135</v>
      </c>
      <c r="Q19" s="34">
        <f>O19/M19*100</f>
        <v>189.70374848325901</v>
      </c>
    </row>
    <row r="20" spans="1:21" ht="33" x14ac:dyDescent="0.2">
      <c r="A20" s="68"/>
      <c r="B20" s="61"/>
      <c r="C20" s="70"/>
      <c r="D20" s="70"/>
      <c r="E20" s="70"/>
      <c r="F20" s="61"/>
      <c r="G20" s="29" t="s">
        <v>37</v>
      </c>
      <c r="H20" s="30">
        <v>177140322</v>
      </c>
      <c r="I20" s="31">
        <v>-144825338.88</v>
      </c>
      <c r="J20" s="32">
        <v>32314983.120000001</v>
      </c>
      <c r="K20" s="59"/>
      <c r="L20" s="59"/>
      <c r="M20" s="33">
        <v>44285081</v>
      </c>
      <c r="N20" s="59"/>
      <c r="O20" s="32">
        <f>[1]Sheet1!N6</f>
        <v>5541781.1300000008</v>
      </c>
      <c r="P20" s="69"/>
      <c r="Q20" s="34">
        <f t="shared" ref="Q20:Q28" si="1">O20/M20*100</f>
        <v>12.513878274265775</v>
      </c>
    </row>
    <row r="21" spans="1:21" ht="66" x14ac:dyDescent="0.2">
      <c r="A21" s="35" t="s">
        <v>38</v>
      </c>
      <c r="B21" s="29" t="s">
        <v>39</v>
      </c>
      <c r="C21" s="16">
        <v>3</v>
      </c>
      <c r="D21" s="16">
        <v>3.3</v>
      </c>
      <c r="E21" s="16" t="s">
        <v>34</v>
      </c>
      <c r="F21" s="36" t="s">
        <v>40</v>
      </c>
      <c r="G21" s="29" t="s">
        <v>41</v>
      </c>
      <c r="H21" s="30">
        <v>10454747</v>
      </c>
      <c r="I21" s="31">
        <v>-546723.52</v>
      </c>
      <c r="J21" s="32">
        <f t="shared" ref="J21:J28" si="2">I21+H21</f>
        <v>9908023.4800000004</v>
      </c>
      <c r="K21" s="37">
        <v>35</v>
      </c>
      <c r="L21" s="37">
        <v>10</v>
      </c>
      <c r="M21" s="33">
        <v>2613687</v>
      </c>
      <c r="N21" s="33">
        <v>5</v>
      </c>
      <c r="O21" s="32">
        <f>[1]Sheet1!N7</f>
        <v>2458690.1300000004</v>
      </c>
      <c r="P21" s="34">
        <f>N21/L21*100</f>
        <v>50</v>
      </c>
      <c r="Q21" s="34">
        <f t="shared" si="1"/>
        <v>94.069799865094808</v>
      </c>
    </row>
    <row r="22" spans="1:21" ht="66" x14ac:dyDescent="0.2">
      <c r="A22" s="35" t="s">
        <v>42</v>
      </c>
      <c r="B22" s="29" t="s">
        <v>43</v>
      </c>
      <c r="C22" s="16">
        <v>3</v>
      </c>
      <c r="D22" s="16">
        <v>3.3</v>
      </c>
      <c r="E22" s="16" t="s">
        <v>34</v>
      </c>
      <c r="F22" s="36" t="s">
        <v>44</v>
      </c>
      <c r="G22" s="29" t="s">
        <v>45</v>
      </c>
      <c r="H22" s="30">
        <v>9804005</v>
      </c>
      <c r="I22" s="31">
        <v>-754287</v>
      </c>
      <c r="J22" s="32">
        <f t="shared" si="2"/>
        <v>9049718</v>
      </c>
      <c r="K22" s="37">
        <v>5</v>
      </c>
      <c r="L22" s="37">
        <v>1</v>
      </c>
      <c r="M22" s="33">
        <v>2451001.25</v>
      </c>
      <c r="N22" s="33">
        <v>1</v>
      </c>
      <c r="O22" s="32">
        <f>[1]Sheet1!N8</f>
        <v>2331985.31</v>
      </c>
      <c r="P22" s="34">
        <f>N22/L22*100</f>
        <v>100</v>
      </c>
      <c r="Q22" s="34">
        <f t="shared" si="1"/>
        <v>95.144190970934844</v>
      </c>
    </row>
    <row r="23" spans="1:21" ht="66" x14ac:dyDescent="0.2">
      <c r="A23" s="68">
        <v>6810</v>
      </c>
      <c r="B23" s="61" t="s">
        <v>46</v>
      </c>
      <c r="C23" s="70">
        <v>3</v>
      </c>
      <c r="D23" s="70">
        <v>3.3</v>
      </c>
      <c r="E23" s="70" t="s">
        <v>34</v>
      </c>
      <c r="F23" s="61" t="s">
        <v>47</v>
      </c>
      <c r="G23" s="29" t="s">
        <v>48</v>
      </c>
      <c r="H23" s="38">
        <v>1500000</v>
      </c>
      <c r="I23" s="38">
        <v>-752315.5</v>
      </c>
      <c r="J23" s="32">
        <f t="shared" si="2"/>
        <v>747684.5</v>
      </c>
      <c r="K23" s="65">
        <v>4798</v>
      </c>
      <c r="L23" s="65">
        <v>1300</v>
      </c>
      <c r="M23" s="33">
        <v>375000</v>
      </c>
      <c r="N23" s="59">
        <v>5247</v>
      </c>
      <c r="O23" s="32">
        <f>[1]Sheet1!N9</f>
        <v>0</v>
      </c>
      <c r="P23" s="69">
        <f>N23/L23*100</f>
        <v>403.61538461538464</v>
      </c>
      <c r="Q23" s="34">
        <f t="shared" si="1"/>
        <v>0</v>
      </c>
    </row>
    <row r="24" spans="1:21" ht="82.5" x14ac:dyDescent="0.2">
      <c r="A24" s="68"/>
      <c r="B24" s="61"/>
      <c r="C24" s="70"/>
      <c r="D24" s="70"/>
      <c r="E24" s="70"/>
      <c r="F24" s="61"/>
      <c r="G24" s="29" t="s">
        <v>49</v>
      </c>
      <c r="H24" s="38">
        <v>3170000</v>
      </c>
      <c r="I24" s="38">
        <v>-1091175.5</v>
      </c>
      <c r="J24" s="32">
        <f t="shared" si="2"/>
        <v>2078824.5</v>
      </c>
      <c r="K24" s="65"/>
      <c r="L24" s="65"/>
      <c r="M24" s="33">
        <v>792500</v>
      </c>
      <c r="N24" s="59"/>
      <c r="O24" s="32">
        <f>[1]Sheet1!N10</f>
        <v>1835801.34</v>
      </c>
      <c r="P24" s="69"/>
      <c r="Q24" s="34">
        <f t="shared" si="1"/>
        <v>231.6468567823344</v>
      </c>
    </row>
    <row r="25" spans="1:21" ht="49.5" x14ac:dyDescent="0.2">
      <c r="A25" s="68"/>
      <c r="B25" s="61"/>
      <c r="C25" s="70"/>
      <c r="D25" s="70"/>
      <c r="E25" s="70"/>
      <c r="F25" s="61"/>
      <c r="G25" s="29" t="s">
        <v>50</v>
      </c>
      <c r="H25" s="38">
        <v>10096760</v>
      </c>
      <c r="I25" s="31">
        <v>-1523922.68</v>
      </c>
      <c r="J25" s="32">
        <f t="shared" si="2"/>
        <v>8572837.3200000003</v>
      </c>
      <c r="K25" s="65"/>
      <c r="L25" s="65"/>
      <c r="M25" s="33">
        <v>2524190</v>
      </c>
      <c r="N25" s="59"/>
      <c r="O25" s="32">
        <f>[1]Sheet1!N11</f>
        <v>1052015.23</v>
      </c>
      <c r="P25" s="69"/>
      <c r="Q25" s="34">
        <f t="shared" si="1"/>
        <v>41.677339265269254</v>
      </c>
    </row>
    <row r="26" spans="1:21" ht="99" x14ac:dyDescent="0.2">
      <c r="A26" s="35">
        <v>6811</v>
      </c>
      <c r="B26" s="29" t="s">
        <v>51</v>
      </c>
      <c r="C26" s="17">
        <v>3</v>
      </c>
      <c r="D26" s="17">
        <v>3.3</v>
      </c>
      <c r="E26" s="17" t="s">
        <v>34</v>
      </c>
      <c r="F26" s="36" t="s">
        <v>52</v>
      </c>
      <c r="G26" s="29" t="s">
        <v>53</v>
      </c>
      <c r="H26" s="38">
        <v>2102000</v>
      </c>
      <c r="I26" s="31">
        <v>-702133.82</v>
      </c>
      <c r="J26" s="32">
        <f t="shared" si="2"/>
        <v>1399866.1800000002</v>
      </c>
      <c r="K26" s="37">
        <v>2800</v>
      </c>
      <c r="L26" s="37">
        <v>800</v>
      </c>
      <c r="M26" s="33">
        <v>525500</v>
      </c>
      <c r="N26" s="33">
        <v>583</v>
      </c>
      <c r="O26" s="32">
        <f>[1]Sheet1!N12</f>
        <v>721965.66</v>
      </c>
      <c r="P26" s="34">
        <f>N26/L26*100</f>
        <v>72.875</v>
      </c>
      <c r="Q26" s="34">
        <f t="shared" si="1"/>
        <v>137.38642435775452</v>
      </c>
    </row>
    <row r="27" spans="1:21" ht="99" x14ac:dyDescent="0.2">
      <c r="A27" s="68">
        <v>6812</v>
      </c>
      <c r="B27" s="61" t="s">
        <v>54</v>
      </c>
      <c r="C27" s="70">
        <v>3</v>
      </c>
      <c r="D27" s="70">
        <v>3.3</v>
      </c>
      <c r="E27" s="70" t="s">
        <v>34</v>
      </c>
      <c r="F27" s="61" t="s">
        <v>55</v>
      </c>
      <c r="G27" s="29" t="s">
        <v>56</v>
      </c>
      <c r="H27" s="38">
        <v>585825</v>
      </c>
      <c r="I27" s="31">
        <v>-335825</v>
      </c>
      <c r="J27" s="32">
        <f t="shared" si="2"/>
        <v>250000</v>
      </c>
      <c r="K27" s="65">
        <v>6500</v>
      </c>
      <c r="L27" s="65">
        <v>1500</v>
      </c>
      <c r="M27" s="33">
        <v>146456.25</v>
      </c>
      <c r="N27" s="59">
        <v>1950</v>
      </c>
      <c r="O27" s="32">
        <f>[1]Sheet1!N13</f>
        <v>0</v>
      </c>
      <c r="P27" s="69">
        <f>N27/L27*100</f>
        <v>130</v>
      </c>
      <c r="Q27" s="34">
        <f t="shared" si="1"/>
        <v>0</v>
      </c>
    </row>
    <row r="28" spans="1:21" ht="49.5" x14ac:dyDescent="0.2">
      <c r="A28" s="68"/>
      <c r="B28" s="61"/>
      <c r="C28" s="70"/>
      <c r="D28" s="70">
        <v>3.3</v>
      </c>
      <c r="E28" s="70" t="s">
        <v>34</v>
      </c>
      <c r="F28" s="61"/>
      <c r="G28" s="29" t="s">
        <v>57</v>
      </c>
      <c r="H28" s="38">
        <v>3704836</v>
      </c>
      <c r="I28" s="31">
        <v>636872.80000000005</v>
      </c>
      <c r="J28" s="32">
        <f t="shared" si="2"/>
        <v>4341708.7999999998</v>
      </c>
      <c r="K28" s="65"/>
      <c r="L28" s="65"/>
      <c r="M28" s="33">
        <v>926209</v>
      </c>
      <c r="N28" s="59"/>
      <c r="O28" s="32">
        <v>885427.19999999995</v>
      </c>
      <c r="P28" s="69"/>
      <c r="Q28" s="34">
        <f t="shared" si="1"/>
        <v>95.596911712151353</v>
      </c>
    </row>
    <row r="29" spans="1:21" x14ac:dyDescent="0.2">
      <c r="A29" s="66" t="s">
        <v>58</v>
      </c>
      <c r="B29" s="66"/>
      <c r="C29" s="66"/>
      <c r="D29" s="66"/>
      <c r="E29" s="66"/>
      <c r="F29" s="66"/>
      <c r="G29" s="66"/>
      <c r="H29" s="39">
        <f>H30+H31+H32</f>
        <v>14862645</v>
      </c>
      <c r="I29" s="39">
        <f t="shared" ref="I29:O29" si="3">I30+I31+I32</f>
        <v>-1633246.89</v>
      </c>
      <c r="J29" s="39">
        <f t="shared" si="3"/>
        <v>13229398.110000001</v>
      </c>
      <c r="K29" s="39">
        <f t="shared" si="3"/>
        <v>1825</v>
      </c>
      <c r="L29" s="39">
        <f t="shared" si="3"/>
        <v>907</v>
      </c>
      <c r="M29" s="39">
        <f t="shared" si="3"/>
        <v>3715661.25</v>
      </c>
      <c r="N29" s="39">
        <f t="shared" si="3"/>
        <v>3248</v>
      </c>
      <c r="O29" s="39">
        <f t="shared" si="3"/>
        <v>3971166.7800000003</v>
      </c>
      <c r="P29" s="39">
        <f>(P30+P32)/2</f>
        <v>493.67752442996743</v>
      </c>
      <c r="Q29" s="39">
        <f>(Q30+Q31+Q32)/3</f>
        <v>83.961957742211681</v>
      </c>
    </row>
    <row r="30" spans="1:21" ht="66" x14ac:dyDescent="0.2">
      <c r="A30" s="68">
        <v>6814</v>
      </c>
      <c r="B30" s="61" t="s">
        <v>59</v>
      </c>
      <c r="C30" s="70">
        <v>2</v>
      </c>
      <c r="D30" s="70">
        <v>2.2999999999999998</v>
      </c>
      <c r="E30" s="70" t="s">
        <v>60</v>
      </c>
      <c r="F30" s="61" t="s">
        <v>61</v>
      </c>
      <c r="G30" s="29" t="s">
        <v>62</v>
      </c>
      <c r="H30" s="38">
        <v>13014645</v>
      </c>
      <c r="I30" s="31">
        <v>-1065504.8799999999</v>
      </c>
      <c r="J30" s="40">
        <f>I30+H30</f>
        <v>11949140.120000001</v>
      </c>
      <c r="K30" s="65">
        <v>600</v>
      </c>
      <c r="L30" s="65">
        <v>600</v>
      </c>
      <c r="M30" s="33">
        <v>3253661.25</v>
      </c>
      <c r="N30" s="59">
        <v>444</v>
      </c>
      <c r="O30" s="32">
        <f>[1]Sheet1!N16</f>
        <v>3529070.7100000004</v>
      </c>
      <c r="P30" s="69">
        <f>N30/L30*100</f>
        <v>74</v>
      </c>
      <c r="Q30" s="34">
        <f>O30/M30*100</f>
        <v>108.46460153158233</v>
      </c>
      <c r="T30" s="8"/>
    </row>
    <row r="31" spans="1:21" ht="49.5" x14ac:dyDescent="0.2">
      <c r="A31" s="68"/>
      <c r="B31" s="61"/>
      <c r="C31" s="70"/>
      <c r="D31" s="70"/>
      <c r="E31" s="70"/>
      <c r="F31" s="61"/>
      <c r="G31" s="29" t="s">
        <v>63</v>
      </c>
      <c r="H31" s="38">
        <v>615000</v>
      </c>
      <c r="I31" s="31">
        <v>-100000</v>
      </c>
      <c r="J31" s="40">
        <f>I31+H31</f>
        <v>515000</v>
      </c>
      <c r="K31" s="65"/>
      <c r="L31" s="65"/>
      <c r="M31" s="33">
        <v>153750</v>
      </c>
      <c r="N31" s="59"/>
      <c r="O31" s="34">
        <f>[1]Sheet1!N17</f>
        <v>0</v>
      </c>
      <c r="P31" s="69"/>
      <c r="Q31" s="34">
        <f t="shared" ref="Q31:Q32" si="4">O31/M31*100</f>
        <v>0</v>
      </c>
      <c r="U31" s="8"/>
    </row>
    <row r="32" spans="1:21" ht="99" x14ac:dyDescent="0.2">
      <c r="A32" s="35">
        <v>6813</v>
      </c>
      <c r="B32" s="29" t="s">
        <v>64</v>
      </c>
      <c r="C32" s="16">
        <v>2</v>
      </c>
      <c r="D32" s="16">
        <v>2.2999999999999998</v>
      </c>
      <c r="E32" s="16" t="s">
        <v>60</v>
      </c>
      <c r="F32" s="36" t="s">
        <v>55</v>
      </c>
      <c r="G32" s="29" t="s">
        <v>65</v>
      </c>
      <c r="H32" s="38">
        <v>1233000</v>
      </c>
      <c r="I32" s="30">
        <v>-467742.01</v>
      </c>
      <c r="J32" s="40">
        <f>I32+H32</f>
        <v>765257.99</v>
      </c>
      <c r="K32" s="37">
        <v>1225</v>
      </c>
      <c r="L32" s="37">
        <v>307</v>
      </c>
      <c r="M32" s="33">
        <v>308250</v>
      </c>
      <c r="N32" s="33">
        <v>2804</v>
      </c>
      <c r="O32" s="34">
        <f>[1]Sheet1!N18</f>
        <v>442096.07</v>
      </c>
      <c r="P32" s="34">
        <f>N32/L32*100</f>
        <v>913.35504885993487</v>
      </c>
      <c r="Q32" s="34">
        <f t="shared" si="4"/>
        <v>143.42127169505272</v>
      </c>
      <c r="S32" s="9"/>
    </row>
    <row r="33" spans="1:17" ht="19.5" customHeight="1" x14ac:dyDescent="0.2">
      <c r="A33" s="66" t="s">
        <v>66</v>
      </c>
      <c r="B33" s="66"/>
      <c r="C33" s="66"/>
      <c r="D33" s="66"/>
      <c r="E33" s="66"/>
      <c r="F33" s="66"/>
      <c r="G33" s="66"/>
      <c r="H33" s="39">
        <f t="shared" ref="H33:O33" si="5">H34+H39+H49</f>
        <v>485484525</v>
      </c>
      <c r="I33" s="39">
        <f t="shared" si="5"/>
        <v>6825786</v>
      </c>
      <c r="J33" s="39">
        <f t="shared" si="5"/>
        <v>492310311</v>
      </c>
      <c r="K33" s="39">
        <f t="shared" si="5"/>
        <v>15211</v>
      </c>
      <c r="L33" s="39">
        <f t="shared" si="5"/>
        <v>23348</v>
      </c>
      <c r="M33" s="39">
        <f t="shared" si="5"/>
        <v>144014393.88</v>
      </c>
      <c r="N33" s="39">
        <f t="shared" si="5"/>
        <v>15731</v>
      </c>
      <c r="O33" s="39">
        <f t="shared" si="5"/>
        <v>47297896.920000002</v>
      </c>
      <c r="P33" s="41">
        <v>58</v>
      </c>
      <c r="Q33" s="39">
        <f>(Q34+Q39+Q49)/3</f>
        <v>76.805014337594457</v>
      </c>
    </row>
    <row r="34" spans="1:17" ht="19.5" customHeight="1" x14ac:dyDescent="0.2">
      <c r="A34" s="42"/>
      <c r="B34" s="42"/>
      <c r="C34" s="42"/>
      <c r="D34" s="42"/>
      <c r="E34" s="42"/>
      <c r="F34" s="42"/>
      <c r="G34" s="42"/>
      <c r="H34" s="43">
        <f>H35+H36+H37+H38</f>
        <v>352428787</v>
      </c>
      <c r="I34" s="43">
        <f t="shared" ref="I34:O34" si="6">I35+I36+I37+I38</f>
        <v>10793444.640000001</v>
      </c>
      <c r="J34" s="43">
        <f t="shared" si="6"/>
        <v>363222231.63999999</v>
      </c>
      <c r="K34" s="43">
        <f>K35+K36+K37+K38</f>
        <v>4692</v>
      </c>
      <c r="L34" s="43">
        <f t="shared" si="6"/>
        <v>1218</v>
      </c>
      <c r="M34" s="43">
        <f t="shared" si="6"/>
        <v>88107196.75</v>
      </c>
      <c r="N34" s="43">
        <f t="shared" si="6"/>
        <v>202</v>
      </c>
      <c r="O34" s="43">
        <f t="shared" si="6"/>
        <v>13305548.449999999</v>
      </c>
      <c r="P34" s="43">
        <f>(P35+P36+P37+P38)/2</f>
        <v>78.442858095937027</v>
      </c>
      <c r="Q34" s="43">
        <f>(Q35+Q36+Q37+Q38)/4</f>
        <v>43.315239849968663</v>
      </c>
    </row>
    <row r="35" spans="1:17" ht="66" x14ac:dyDescent="0.2">
      <c r="A35" s="68" t="s">
        <v>67</v>
      </c>
      <c r="B35" s="61" t="s">
        <v>68</v>
      </c>
      <c r="C35" s="71">
        <v>3</v>
      </c>
      <c r="D35" s="71">
        <v>3.4</v>
      </c>
      <c r="E35" s="71" t="s">
        <v>69</v>
      </c>
      <c r="F35" s="60" t="s">
        <v>70</v>
      </c>
      <c r="G35" s="29" t="s">
        <v>71</v>
      </c>
      <c r="H35" s="38">
        <v>272716041</v>
      </c>
      <c r="I35" s="31">
        <v>1999476.4</v>
      </c>
      <c r="J35" s="40">
        <f>I35+H35</f>
        <v>274715517.39999998</v>
      </c>
      <c r="K35" s="59">
        <v>4252</v>
      </c>
      <c r="L35" s="59">
        <v>1153</v>
      </c>
      <c r="M35" s="33">
        <v>68179010.25</v>
      </c>
      <c r="N35" s="59">
        <v>106</v>
      </c>
      <c r="O35" s="32">
        <f>[1]Sheet1!N21</f>
        <v>2081066.0099999979</v>
      </c>
      <c r="P35" s="69">
        <f>N35/L35*100</f>
        <v>9.193408499566349</v>
      </c>
      <c r="Q35" s="34">
        <f>O35/M35*100</f>
        <v>3.0523558531710981</v>
      </c>
    </row>
    <row r="36" spans="1:17" ht="99" x14ac:dyDescent="0.2">
      <c r="A36" s="68"/>
      <c r="B36" s="61"/>
      <c r="C36" s="71"/>
      <c r="D36" s="71"/>
      <c r="E36" s="71"/>
      <c r="F36" s="60"/>
      <c r="G36" s="29" t="s">
        <v>72</v>
      </c>
      <c r="H36" s="38">
        <v>25587145</v>
      </c>
      <c r="I36" s="30">
        <v>-1159226.3999999999</v>
      </c>
      <c r="J36" s="40">
        <f>I36+H36</f>
        <v>24427918.600000001</v>
      </c>
      <c r="K36" s="59"/>
      <c r="L36" s="59"/>
      <c r="M36" s="33">
        <v>6396786.25</v>
      </c>
      <c r="N36" s="59"/>
      <c r="O36" s="32">
        <f>[1]Sheet1!N22</f>
        <v>0</v>
      </c>
      <c r="P36" s="69"/>
      <c r="Q36" s="34">
        <f t="shared" ref="Q36:Q38" si="7">O36/M36*100</f>
        <v>0</v>
      </c>
    </row>
    <row r="37" spans="1:17" ht="49.5" x14ac:dyDescent="0.2">
      <c r="A37" s="68"/>
      <c r="B37" s="61"/>
      <c r="C37" s="71"/>
      <c r="D37" s="71"/>
      <c r="E37" s="71"/>
      <c r="F37" s="60"/>
      <c r="G37" s="29" t="s">
        <v>73</v>
      </c>
      <c r="H37" s="38">
        <v>24436141</v>
      </c>
      <c r="I37" s="31">
        <v>5224758.92</v>
      </c>
      <c r="J37" s="40">
        <f>I37+H37</f>
        <v>29660899.920000002</v>
      </c>
      <c r="K37" s="44">
        <v>180</v>
      </c>
      <c r="L37" s="59"/>
      <c r="M37" s="33">
        <v>6109035.25</v>
      </c>
      <c r="N37" s="59"/>
      <c r="O37" s="32">
        <f>[1]Sheet1!N23</f>
        <v>6554150.8200000003</v>
      </c>
      <c r="P37" s="69"/>
      <c r="Q37" s="34">
        <f t="shared" si="7"/>
        <v>107.28618434473758</v>
      </c>
    </row>
    <row r="38" spans="1:17" ht="66" x14ac:dyDescent="0.2">
      <c r="A38" s="35" t="s">
        <v>74</v>
      </c>
      <c r="B38" s="36" t="s">
        <v>75</v>
      </c>
      <c r="C38" s="18">
        <v>3</v>
      </c>
      <c r="D38" s="18">
        <v>3.4</v>
      </c>
      <c r="E38" s="18" t="s">
        <v>69</v>
      </c>
      <c r="F38" s="36"/>
      <c r="G38" s="29" t="s">
        <v>76</v>
      </c>
      <c r="H38" s="38">
        <v>29689460</v>
      </c>
      <c r="I38" s="31">
        <v>4728435.72</v>
      </c>
      <c r="J38" s="40">
        <f>I38+H38</f>
        <v>34417895.719999999</v>
      </c>
      <c r="K38" s="44">
        <v>260</v>
      </c>
      <c r="L38" s="33">
        <v>65</v>
      </c>
      <c r="M38" s="33">
        <v>7422365</v>
      </c>
      <c r="N38" s="33">
        <v>96</v>
      </c>
      <c r="O38" s="32">
        <f>[1]Sheet1!N24</f>
        <v>4670331.620000001</v>
      </c>
      <c r="P38" s="34">
        <f>N38/L38*100</f>
        <v>147.69230769230771</v>
      </c>
      <c r="Q38" s="34">
        <f t="shared" si="7"/>
        <v>62.922419201965965</v>
      </c>
    </row>
    <row r="39" spans="1:17" ht="16.5" customHeight="1" x14ac:dyDescent="0.2">
      <c r="A39" s="66"/>
      <c r="B39" s="66"/>
      <c r="C39" s="66"/>
      <c r="D39" s="66"/>
      <c r="E39" s="66"/>
      <c r="F39" s="66"/>
      <c r="G39" s="66"/>
      <c r="H39" s="43">
        <f>H40+H45+H46+H47+H48</f>
        <v>110671448</v>
      </c>
      <c r="I39" s="43">
        <f t="shared" ref="I39:P39" si="8">I40+I45+I46+I47+I48</f>
        <v>-16677391.76</v>
      </c>
      <c r="J39" s="43">
        <f t="shared" si="8"/>
        <v>93994056.24000001</v>
      </c>
      <c r="K39" s="43">
        <f t="shared" si="8"/>
        <v>10514</v>
      </c>
      <c r="L39" s="43">
        <f t="shared" si="8"/>
        <v>22129</v>
      </c>
      <c r="M39" s="43">
        <f t="shared" si="8"/>
        <v>38613166.039999999</v>
      </c>
      <c r="N39" s="43">
        <f t="shared" si="8"/>
        <v>15528</v>
      </c>
      <c r="O39" s="43">
        <f t="shared" si="8"/>
        <v>26272786.84</v>
      </c>
      <c r="P39" s="43">
        <f t="shared" si="8"/>
        <v>70.170364679831891</v>
      </c>
      <c r="Q39" s="43">
        <f>(Q40+Q45+Q46+Q47+Q48)/5</f>
        <v>142.46265876411107</v>
      </c>
    </row>
    <row r="40" spans="1:17" x14ac:dyDescent="0.2">
      <c r="A40" s="68" t="s">
        <v>77</v>
      </c>
      <c r="B40" s="61" t="s">
        <v>78</v>
      </c>
      <c r="C40" s="70">
        <v>3</v>
      </c>
      <c r="D40" s="70">
        <v>3.4</v>
      </c>
      <c r="E40" s="70" t="s">
        <v>69</v>
      </c>
      <c r="F40" s="60" t="s">
        <v>79</v>
      </c>
      <c r="G40" s="61" t="s">
        <v>80</v>
      </c>
      <c r="H40" s="62">
        <v>74460648</v>
      </c>
      <c r="I40" s="63">
        <v>-19722285.359999999</v>
      </c>
      <c r="J40" s="64">
        <f>I40+H40</f>
        <v>54738362.640000001</v>
      </c>
      <c r="K40" s="65">
        <v>10514</v>
      </c>
      <c r="L40" s="59">
        <v>22129</v>
      </c>
      <c r="M40" s="59">
        <v>26779176.5</v>
      </c>
      <c r="N40" s="59">
        <v>15528</v>
      </c>
      <c r="O40" s="58">
        <f>[1]Sheet1!N26</f>
        <v>13861423.460000001</v>
      </c>
      <c r="P40" s="59">
        <f>N40/L40*100</f>
        <v>70.170364679831891</v>
      </c>
      <c r="Q40" s="59">
        <f>O40/M40*100</f>
        <v>51.761948168943881</v>
      </c>
    </row>
    <row r="41" spans="1:17" x14ac:dyDescent="0.2">
      <c r="A41" s="68"/>
      <c r="B41" s="61"/>
      <c r="C41" s="70"/>
      <c r="D41" s="70"/>
      <c r="E41" s="70"/>
      <c r="F41" s="60"/>
      <c r="G41" s="61"/>
      <c r="H41" s="62"/>
      <c r="I41" s="63"/>
      <c r="J41" s="64"/>
      <c r="K41" s="65"/>
      <c r="L41" s="59"/>
      <c r="M41" s="59"/>
      <c r="N41" s="59"/>
      <c r="O41" s="58"/>
      <c r="P41" s="59"/>
      <c r="Q41" s="59"/>
    </row>
    <row r="42" spans="1:17" x14ac:dyDescent="0.2">
      <c r="A42" s="68"/>
      <c r="B42" s="61"/>
      <c r="C42" s="70"/>
      <c r="D42" s="70"/>
      <c r="E42" s="70"/>
      <c r="F42" s="60"/>
      <c r="G42" s="61"/>
      <c r="H42" s="62"/>
      <c r="I42" s="63"/>
      <c r="J42" s="64"/>
      <c r="K42" s="65"/>
      <c r="L42" s="59"/>
      <c r="M42" s="59"/>
      <c r="N42" s="59"/>
      <c r="O42" s="58"/>
      <c r="P42" s="59"/>
      <c r="Q42" s="59"/>
    </row>
    <row r="43" spans="1:17" x14ac:dyDescent="0.2">
      <c r="A43" s="68"/>
      <c r="B43" s="61"/>
      <c r="C43" s="70"/>
      <c r="D43" s="70"/>
      <c r="E43" s="70"/>
      <c r="F43" s="60"/>
      <c r="G43" s="61"/>
      <c r="H43" s="62"/>
      <c r="I43" s="63"/>
      <c r="J43" s="64"/>
      <c r="K43" s="65"/>
      <c r="L43" s="59"/>
      <c r="M43" s="59"/>
      <c r="N43" s="59"/>
      <c r="O43" s="58"/>
      <c r="P43" s="59"/>
      <c r="Q43" s="59"/>
    </row>
    <row r="44" spans="1:17" x14ac:dyDescent="0.2">
      <c r="A44" s="68"/>
      <c r="B44" s="61"/>
      <c r="C44" s="70"/>
      <c r="D44" s="70"/>
      <c r="E44" s="70"/>
      <c r="F44" s="60"/>
      <c r="G44" s="61"/>
      <c r="H44" s="62"/>
      <c r="I44" s="63"/>
      <c r="J44" s="64"/>
      <c r="K44" s="65"/>
      <c r="L44" s="59"/>
      <c r="M44" s="59"/>
      <c r="N44" s="59"/>
      <c r="O44" s="58"/>
      <c r="P44" s="59"/>
      <c r="Q44" s="59"/>
    </row>
    <row r="45" spans="1:17" ht="49.5" x14ac:dyDescent="0.2">
      <c r="A45" s="68"/>
      <c r="B45" s="61"/>
      <c r="C45" s="70"/>
      <c r="D45" s="70"/>
      <c r="E45" s="70"/>
      <c r="F45" s="60"/>
      <c r="G45" s="29" t="s">
        <v>81</v>
      </c>
      <c r="H45" s="45">
        <v>1050000</v>
      </c>
      <c r="I45" s="31">
        <v>4954893.5999999996</v>
      </c>
      <c r="J45" s="46">
        <f>I45+H45</f>
        <v>6004893.5999999996</v>
      </c>
      <c r="K45" s="65"/>
      <c r="L45" s="59"/>
      <c r="M45" s="33">
        <v>1796197.5</v>
      </c>
      <c r="N45" s="59"/>
      <c r="O45" s="32">
        <f>[1]Sheet1!N31</f>
        <v>664297.26000000024</v>
      </c>
      <c r="P45" s="59"/>
      <c r="Q45" s="33">
        <f>O45/M45*100</f>
        <v>36.983531042660964</v>
      </c>
    </row>
    <row r="46" spans="1:17" ht="66" x14ac:dyDescent="0.2">
      <c r="A46" s="68"/>
      <c r="B46" s="61"/>
      <c r="C46" s="70"/>
      <c r="D46" s="70"/>
      <c r="E46" s="70"/>
      <c r="F46" s="60"/>
      <c r="G46" s="36" t="s">
        <v>82</v>
      </c>
      <c r="H46" s="45">
        <v>28950000</v>
      </c>
      <c r="I46" s="31">
        <v>-1180000</v>
      </c>
      <c r="J46" s="46">
        <f>I46+H46</f>
        <v>27770000</v>
      </c>
      <c r="K46" s="65"/>
      <c r="L46" s="59"/>
      <c r="M46" s="33">
        <v>1872419</v>
      </c>
      <c r="N46" s="59"/>
      <c r="O46" s="32">
        <f>[1]Sheet1!N32</f>
        <v>11654315.119999999</v>
      </c>
      <c r="P46" s="59"/>
      <c r="Q46" s="33">
        <f t="shared" ref="Q46:Q48" si="9">O46/M46*100</f>
        <v>622.42025529542263</v>
      </c>
    </row>
    <row r="47" spans="1:17" ht="82.5" x14ac:dyDescent="0.2">
      <c r="A47" s="68"/>
      <c r="B47" s="61"/>
      <c r="C47" s="70"/>
      <c r="D47" s="70"/>
      <c r="E47" s="70"/>
      <c r="F47" s="60"/>
      <c r="G47" s="36" t="s">
        <v>83</v>
      </c>
      <c r="H47" s="45">
        <v>4370000</v>
      </c>
      <c r="I47" s="31">
        <v>-530000</v>
      </c>
      <c r="J47" s="46">
        <f>I47+H47</f>
        <v>3840000</v>
      </c>
      <c r="K47" s="65"/>
      <c r="L47" s="59"/>
      <c r="M47" s="33">
        <v>8082458.04</v>
      </c>
      <c r="N47" s="59"/>
      <c r="O47" s="32">
        <f>[1]Sheet1!N33</f>
        <v>92751</v>
      </c>
      <c r="P47" s="59"/>
      <c r="Q47" s="33">
        <f t="shared" si="9"/>
        <v>1.1475593135278435</v>
      </c>
    </row>
    <row r="48" spans="1:17" ht="66" x14ac:dyDescent="0.2">
      <c r="A48" s="68"/>
      <c r="B48" s="61"/>
      <c r="C48" s="70"/>
      <c r="D48" s="70"/>
      <c r="E48" s="70"/>
      <c r="F48" s="60"/>
      <c r="G48" s="36" t="s">
        <v>84</v>
      </c>
      <c r="H48" s="45">
        <v>1840800</v>
      </c>
      <c r="I48" s="47">
        <v>-200000</v>
      </c>
      <c r="J48" s="46">
        <f>I48+H48</f>
        <v>1640800</v>
      </c>
      <c r="K48" s="65"/>
      <c r="L48" s="59"/>
      <c r="M48" s="33">
        <v>82915</v>
      </c>
      <c r="N48" s="59"/>
      <c r="O48" s="32">
        <f>[1]Sheet1!N34</f>
        <v>0</v>
      </c>
      <c r="P48" s="59"/>
      <c r="Q48" s="33">
        <f t="shared" si="9"/>
        <v>0</v>
      </c>
    </row>
    <row r="49" spans="1:17" x14ac:dyDescent="0.2">
      <c r="A49" s="66"/>
      <c r="B49" s="66"/>
      <c r="C49" s="66"/>
      <c r="D49" s="66"/>
      <c r="E49" s="66"/>
      <c r="F49" s="66"/>
      <c r="G49" s="66"/>
      <c r="H49" s="43">
        <f>H50</f>
        <v>22384290</v>
      </c>
      <c r="I49" s="43">
        <f t="shared" ref="I49:Q49" si="10">I50</f>
        <v>12709733.119999999</v>
      </c>
      <c r="J49" s="43">
        <f t="shared" si="10"/>
        <v>35094023.119999997</v>
      </c>
      <c r="K49" s="43">
        <f t="shared" si="10"/>
        <v>5</v>
      </c>
      <c r="L49" s="43">
        <f t="shared" si="10"/>
        <v>1</v>
      </c>
      <c r="M49" s="43">
        <f t="shared" si="10"/>
        <v>17294031.09</v>
      </c>
      <c r="N49" s="43">
        <f t="shared" si="10"/>
        <v>1</v>
      </c>
      <c r="O49" s="43">
        <f t="shared" si="10"/>
        <v>7719561.6300000008</v>
      </c>
      <c r="P49" s="43">
        <f t="shared" si="10"/>
        <v>100</v>
      </c>
      <c r="Q49" s="43">
        <f t="shared" si="10"/>
        <v>44.63714439870364</v>
      </c>
    </row>
    <row r="50" spans="1:17" ht="82.5" x14ac:dyDescent="0.2">
      <c r="A50" s="48" t="s">
        <v>85</v>
      </c>
      <c r="B50" s="36" t="s">
        <v>86</v>
      </c>
      <c r="C50" s="17">
        <v>3</v>
      </c>
      <c r="D50" s="17">
        <v>3.4</v>
      </c>
      <c r="E50" s="17" t="s">
        <v>69</v>
      </c>
      <c r="F50" s="36" t="s">
        <v>87</v>
      </c>
      <c r="G50" s="29" t="s">
        <v>88</v>
      </c>
      <c r="H50" s="38">
        <v>22384290</v>
      </c>
      <c r="I50" s="30">
        <v>12709733.119999999</v>
      </c>
      <c r="J50" s="40">
        <f>H50+I50</f>
        <v>35094023.119999997</v>
      </c>
      <c r="K50" s="37">
        <v>5</v>
      </c>
      <c r="L50" s="37">
        <v>1</v>
      </c>
      <c r="M50" s="49">
        <v>17294031.09</v>
      </c>
      <c r="N50" s="44">
        <v>1</v>
      </c>
      <c r="O50" s="32">
        <f>[1]Sheet1!N36</f>
        <v>7719561.6300000008</v>
      </c>
      <c r="P50" s="44">
        <f>N50/L50*100</f>
        <v>100</v>
      </c>
      <c r="Q50" s="44">
        <f>O50/M50*100</f>
        <v>44.63714439870364</v>
      </c>
    </row>
    <row r="51" spans="1:17" x14ac:dyDescent="0.2">
      <c r="A51" s="67"/>
      <c r="B51" s="67" t="s">
        <v>89</v>
      </c>
      <c r="C51" s="67"/>
      <c r="D51" s="67"/>
      <c r="E51" s="67"/>
      <c r="F51" s="67"/>
      <c r="G51" s="67"/>
      <c r="H51" s="52">
        <f>H18+H29+H33</f>
        <v>885542555</v>
      </c>
      <c r="I51" s="52">
        <f t="shared" ref="I51:O51" si="11">I18+I29+I33</f>
        <v>18746187.480000004</v>
      </c>
      <c r="J51" s="52">
        <f t="shared" si="11"/>
        <v>904288742.48000002</v>
      </c>
      <c r="K51" s="52">
        <f t="shared" si="11"/>
        <v>94674</v>
      </c>
      <c r="L51" s="52">
        <f t="shared" si="11"/>
        <v>43741</v>
      </c>
      <c r="M51" s="52">
        <f t="shared" si="11"/>
        <v>244028902.63</v>
      </c>
      <c r="N51" s="52">
        <f t="shared" si="11"/>
        <v>39764</v>
      </c>
      <c r="O51" s="52">
        <f t="shared" si="11"/>
        <v>145125837.31999999</v>
      </c>
      <c r="P51" s="52">
        <f>N51/L51*100</f>
        <v>90.907843899316433</v>
      </c>
      <c r="Q51" s="52">
        <f>O51/M51*100</f>
        <v>59.470757666784166</v>
      </c>
    </row>
    <row r="52" spans="1:17" ht="44.1" customHeight="1" x14ac:dyDescent="0.2">
      <c r="A52" s="78" t="s">
        <v>90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ht="1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1"/>
      <c r="K53" s="22"/>
      <c r="L53" s="20"/>
      <c r="M53" s="20"/>
      <c r="N53" s="20"/>
      <c r="O53" s="20"/>
      <c r="P53" s="20"/>
      <c r="Q53" s="20"/>
    </row>
    <row r="54" spans="1:17" x14ac:dyDescent="0.2">
      <c r="A54" s="23"/>
      <c r="B54" s="24"/>
      <c r="C54" s="24"/>
      <c r="D54" s="24"/>
      <c r="E54" s="23"/>
      <c r="F54" s="23"/>
      <c r="G54" s="23"/>
      <c r="H54" s="23"/>
      <c r="I54" s="23"/>
      <c r="J54" s="23"/>
      <c r="K54" s="10"/>
      <c r="L54" s="10"/>
      <c r="M54" s="10"/>
      <c r="N54" s="10"/>
      <c r="O54" s="10"/>
      <c r="P54" s="23"/>
      <c r="Q54" s="25"/>
    </row>
    <row r="55" spans="1:17" x14ac:dyDescent="0.2">
      <c r="A55" s="53"/>
      <c r="B55" s="53"/>
      <c r="C55" s="53"/>
      <c r="D55" s="53"/>
      <c r="E55" s="53"/>
      <c r="F55" s="11"/>
      <c r="G55" s="11"/>
      <c r="H55" s="11"/>
      <c r="I55" s="11"/>
      <c r="J55" s="11"/>
      <c r="K55" s="11"/>
      <c r="L55" s="10"/>
      <c r="M55" s="10"/>
      <c r="N55" s="10"/>
      <c r="O55" s="10"/>
      <c r="P55" s="53"/>
      <c r="Q55" s="53"/>
    </row>
    <row r="56" spans="1:17" ht="15.75" x14ac:dyDescent="0.25">
      <c r="A56" s="54"/>
      <c r="B56" s="54"/>
      <c r="C56" s="54"/>
      <c r="D56" s="54"/>
      <c r="E56" s="54"/>
      <c r="F56" s="12"/>
      <c r="G56" s="55"/>
      <c r="H56" s="55"/>
      <c r="I56" s="55"/>
      <c r="J56" s="56"/>
      <c r="K56" s="57"/>
      <c r="L56" s="57"/>
      <c r="M56" s="55"/>
      <c r="N56" s="12"/>
      <c r="O56" s="12"/>
      <c r="P56" s="12"/>
      <c r="Q56" s="12"/>
    </row>
    <row r="57" spans="1:17" ht="15.75" x14ac:dyDescent="0.25">
      <c r="A57" s="54"/>
      <c r="B57" s="54"/>
      <c r="C57" s="54"/>
      <c r="D57" s="54"/>
      <c r="E57" s="54"/>
      <c r="F57" s="12"/>
      <c r="G57" s="23"/>
      <c r="H57" s="23"/>
      <c r="I57" s="23"/>
      <c r="J57" s="23"/>
      <c r="K57" s="10"/>
      <c r="L57" s="10"/>
      <c r="M57" s="10"/>
      <c r="N57" s="13"/>
      <c r="O57" s="13"/>
      <c r="P57" s="13"/>
      <c r="Q57" s="10"/>
    </row>
    <row r="58" spans="1:17" x14ac:dyDescent="0.2">
      <c r="A58" s="54"/>
      <c r="B58" s="24"/>
      <c r="C58" s="24"/>
      <c r="D58" s="24"/>
      <c r="E58" s="23"/>
      <c r="F58" s="23"/>
      <c r="G58" s="11"/>
      <c r="H58" s="11"/>
      <c r="I58" s="11"/>
      <c r="J58" s="11"/>
      <c r="K58" s="11"/>
      <c r="L58" s="10"/>
      <c r="M58" s="10"/>
      <c r="N58" s="10"/>
      <c r="O58" s="10"/>
      <c r="P58" s="10"/>
      <c r="Q58" s="10"/>
    </row>
    <row r="59" spans="1:17" ht="15.75" x14ac:dyDescent="0.25">
      <c r="A59" s="54"/>
      <c r="B59" s="24"/>
      <c r="C59" s="24"/>
      <c r="D59" s="24"/>
      <c r="E59" s="23"/>
      <c r="F59" s="23"/>
      <c r="G59" s="12"/>
      <c r="H59" s="12"/>
      <c r="I59" s="12"/>
      <c r="J59" s="12"/>
      <c r="K59" s="50"/>
      <c r="L59" s="12"/>
      <c r="M59" s="12"/>
      <c r="N59" s="10"/>
      <c r="O59" s="10"/>
      <c r="P59" s="10"/>
      <c r="Q59" s="10"/>
    </row>
    <row r="60" spans="1:17" ht="15.75" x14ac:dyDescent="0.25">
      <c r="A60" s="54"/>
      <c r="B60" s="23"/>
      <c r="C60" s="23"/>
      <c r="D60" s="23"/>
      <c r="E60" s="23"/>
      <c r="F60" s="10"/>
      <c r="G60" s="12"/>
      <c r="H60" s="12"/>
      <c r="I60" s="12"/>
      <c r="J60" s="12"/>
      <c r="K60" s="12"/>
      <c r="L60" s="79"/>
      <c r="M60" s="79"/>
      <c r="N60" s="10"/>
      <c r="O60" s="10"/>
      <c r="P60" s="10"/>
      <c r="Q60" s="10"/>
    </row>
    <row r="61" spans="1:17" ht="15.75" x14ac:dyDescent="0.25">
      <c r="A61" s="54"/>
      <c r="B61" s="53"/>
      <c r="C61" s="53"/>
      <c r="D61" s="53"/>
      <c r="E61" s="53"/>
      <c r="F61" s="11"/>
      <c r="G61" s="2"/>
      <c r="H61" s="12"/>
      <c r="I61" s="12"/>
      <c r="J61" s="12"/>
      <c r="K61" s="12"/>
      <c r="L61" s="12"/>
      <c r="M61" s="10"/>
      <c r="N61" s="10"/>
      <c r="O61" s="10"/>
      <c r="P61" s="10"/>
      <c r="Q61" s="10"/>
    </row>
    <row r="62" spans="1:17" ht="15.75" x14ac:dyDescent="0.25">
      <c r="A62" s="54"/>
      <c r="B62" s="54"/>
      <c r="C62" s="54"/>
      <c r="D62" s="54"/>
      <c r="E62" s="54"/>
      <c r="F62" s="12"/>
      <c r="G62" s="2"/>
      <c r="H62" s="14"/>
      <c r="I62" s="14"/>
      <c r="J62" s="14"/>
      <c r="K62" s="12"/>
      <c r="L62" s="12"/>
      <c r="M62" s="10"/>
      <c r="N62" s="10"/>
      <c r="O62" s="10"/>
      <c r="P62" s="10"/>
      <c r="Q62" s="10"/>
    </row>
    <row r="63" spans="1:17" ht="15.75" x14ac:dyDescent="0.25">
      <c r="A63" s="54"/>
      <c r="B63" s="54"/>
      <c r="C63" s="54"/>
      <c r="D63" s="54"/>
      <c r="E63" s="54"/>
      <c r="F63" s="12"/>
      <c r="G63" s="10"/>
      <c r="H63" s="10"/>
      <c r="I63" s="10"/>
      <c r="J63" s="10"/>
      <c r="K63" s="12"/>
      <c r="L63" s="12"/>
      <c r="M63" s="10"/>
      <c r="N63" s="54"/>
      <c r="O63" s="54"/>
      <c r="P63" s="54"/>
      <c r="Q63" s="54"/>
    </row>
    <row r="64" spans="1:17" ht="15.75" x14ac:dyDescent="0.25">
      <c r="A64" s="54"/>
      <c r="B64" s="54"/>
      <c r="C64" s="54"/>
      <c r="D64" s="54"/>
      <c r="E64" s="54"/>
      <c r="F64" s="12"/>
      <c r="G64" s="11"/>
      <c r="H64" s="11"/>
      <c r="I64" s="11"/>
      <c r="J64" s="11"/>
      <c r="K64" s="12"/>
      <c r="L64" s="11"/>
      <c r="M64" s="10"/>
      <c r="N64" s="54"/>
      <c r="O64" s="54"/>
      <c r="P64" s="54"/>
      <c r="Q64" s="54"/>
    </row>
    <row r="65" spans="1:17" ht="15.75" x14ac:dyDescent="0.25">
      <c r="A65" s="54"/>
      <c r="B65" s="54"/>
      <c r="C65" s="54"/>
      <c r="D65" s="54"/>
      <c r="E65" s="54"/>
      <c r="F65" s="12"/>
      <c r="G65" s="12"/>
      <c r="H65" s="12"/>
      <c r="I65" s="11"/>
      <c r="J65" s="12"/>
      <c r="K65" s="12"/>
      <c r="L65" s="11"/>
      <c r="M65" s="10"/>
      <c r="N65" s="54"/>
      <c r="O65" s="54"/>
      <c r="P65" s="54"/>
      <c r="Q65" s="54"/>
    </row>
    <row r="66" spans="1:17" ht="15.75" x14ac:dyDescent="0.25">
      <c r="A66" s="54"/>
      <c r="B66" s="54"/>
      <c r="C66" s="54"/>
      <c r="D66" s="54"/>
      <c r="E66" s="54"/>
      <c r="F66" s="54"/>
      <c r="G66" s="12"/>
      <c r="H66" s="12"/>
      <c r="I66" s="11"/>
      <c r="J66" s="12"/>
      <c r="K66" s="12"/>
      <c r="L66" s="11"/>
      <c r="M66" s="1"/>
      <c r="N66" s="54"/>
      <c r="O66" s="54"/>
      <c r="P66" s="54"/>
      <c r="Q66" s="54"/>
    </row>
    <row r="67" spans="1:17" ht="15.75" x14ac:dyDescent="0.25">
      <c r="A67" s="54"/>
      <c r="B67" s="54"/>
      <c r="C67" s="54"/>
      <c r="D67" s="54"/>
      <c r="E67" s="54"/>
      <c r="F67" s="54"/>
      <c r="G67" s="12"/>
      <c r="H67" s="12"/>
      <c r="I67" s="12"/>
      <c r="J67" s="12"/>
      <c r="K67" s="12"/>
      <c r="L67" s="11"/>
      <c r="M67" s="1"/>
      <c r="N67" s="54"/>
      <c r="O67" s="54"/>
      <c r="P67" s="54"/>
      <c r="Q67" s="54"/>
    </row>
    <row r="68" spans="1:17" ht="15.75" x14ac:dyDescent="0.25">
      <c r="A68" s="54"/>
      <c r="B68" s="54"/>
      <c r="C68" s="54"/>
      <c r="D68" s="54"/>
      <c r="E68" s="54"/>
      <c r="F68" s="54"/>
      <c r="G68" s="12"/>
      <c r="H68" s="12"/>
      <c r="I68" s="12"/>
      <c r="J68" s="12"/>
      <c r="K68" s="12"/>
      <c r="L68" s="11"/>
      <c r="M68" s="1"/>
      <c r="N68" s="54"/>
      <c r="O68" s="54"/>
      <c r="P68" s="54"/>
      <c r="Q68" s="54"/>
    </row>
    <row r="69" spans="1:17" ht="15.75" x14ac:dyDescent="0.25">
      <c r="A69" s="54"/>
      <c r="B69" s="54"/>
      <c r="C69" s="54"/>
      <c r="D69" s="54"/>
      <c r="E69" s="54"/>
      <c r="F69" s="54"/>
      <c r="G69" s="1"/>
      <c r="H69" s="1"/>
      <c r="I69" s="1"/>
      <c r="J69" s="1"/>
      <c r="K69" s="1"/>
      <c r="L69" s="11"/>
      <c r="M69" s="1"/>
      <c r="N69" s="54"/>
      <c r="O69" s="54"/>
      <c r="P69" s="54"/>
      <c r="Q69" s="54"/>
    </row>
    <row r="70" spans="1:17" ht="15.75" x14ac:dyDescent="0.25">
      <c r="A70" s="54"/>
      <c r="B70" s="54"/>
      <c r="C70" s="54"/>
      <c r="D70" s="54"/>
      <c r="E70" s="54"/>
      <c r="F70" s="54"/>
      <c r="G70" s="1"/>
      <c r="H70" s="1"/>
      <c r="I70" s="1"/>
      <c r="J70" s="1"/>
      <c r="K70" s="1"/>
      <c r="L70" s="11"/>
      <c r="M70" s="1"/>
      <c r="N70" s="54"/>
      <c r="O70" s="54"/>
      <c r="P70" s="54"/>
      <c r="Q70" s="54"/>
    </row>
    <row r="71" spans="1:17" ht="15.75" x14ac:dyDescent="0.25">
      <c r="G71" s="1"/>
      <c r="H71" s="1"/>
      <c r="I71" s="1"/>
      <c r="J71" s="1"/>
      <c r="K71" s="1"/>
      <c r="L71" s="11"/>
      <c r="M71" s="1"/>
    </row>
  </sheetData>
  <mergeCells count="97">
    <mergeCell ref="A3:Q3"/>
    <mergeCell ref="A4:Q4"/>
    <mergeCell ref="A5:Q5"/>
    <mergeCell ref="A6:Q6"/>
    <mergeCell ref="A7:Q7"/>
    <mergeCell ref="I16:I17"/>
    <mergeCell ref="A8:Q8"/>
    <mergeCell ref="A15:A18"/>
    <mergeCell ref="A52:Q52"/>
    <mergeCell ref="L60:M60"/>
    <mergeCell ref="N16:O16"/>
    <mergeCell ref="A10:Q10"/>
    <mergeCell ref="B15:K15"/>
    <mergeCell ref="L15:M15"/>
    <mergeCell ref="N15:O15"/>
    <mergeCell ref="P15:Q15"/>
    <mergeCell ref="B16:B17"/>
    <mergeCell ref="J16:J17"/>
    <mergeCell ref="K16:K17"/>
    <mergeCell ref="L16:M16"/>
    <mergeCell ref="B18:G18"/>
    <mergeCell ref="A19:A20"/>
    <mergeCell ref="B19:B20"/>
    <mergeCell ref="C19:C20"/>
    <mergeCell ref="D19:D20"/>
    <mergeCell ref="E19:E20"/>
    <mergeCell ref="F19:F20"/>
    <mergeCell ref="K19:K20"/>
    <mergeCell ref="L19:L20"/>
    <mergeCell ref="C16:E16"/>
    <mergeCell ref="F16:F17"/>
    <mergeCell ref="G16:G17"/>
    <mergeCell ref="H16:H17"/>
    <mergeCell ref="N19:N20"/>
    <mergeCell ref="P19:P20"/>
    <mergeCell ref="A23:A25"/>
    <mergeCell ref="B23:B25"/>
    <mergeCell ref="C23:C25"/>
    <mergeCell ref="D23:D25"/>
    <mergeCell ref="E23:E25"/>
    <mergeCell ref="F23:F25"/>
    <mergeCell ref="K23:K25"/>
    <mergeCell ref="L23:L25"/>
    <mergeCell ref="N23:N25"/>
    <mergeCell ref="P23:P25"/>
    <mergeCell ref="A33:G33"/>
    <mergeCell ref="K27:K28"/>
    <mergeCell ref="L27:L28"/>
    <mergeCell ref="N27:N28"/>
    <mergeCell ref="A27:A28"/>
    <mergeCell ref="B27:B28"/>
    <mergeCell ref="C27:C28"/>
    <mergeCell ref="D27:D28"/>
    <mergeCell ref="E27:E28"/>
    <mergeCell ref="P27:P28"/>
    <mergeCell ref="A29:G29"/>
    <mergeCell ref="A30:A31"/>
    <mergeCell ref="B30:B31"/>
    <mergeCell ref="C30:C31"/>
    <mergeCell ref="D30:D31"/>
    <mergeCell ref="E30:E31"/>
    <mergeCell ref="F30:F31"/>
    <mergeCell ref="K30:K31"/>
    <mergeCell ref="L30:L31"/>
    <mergeCell ref="N30:N31"/>
    <mergeCell ref="P30:P31"/>
    <mergeCell ref="F27:F28"/>
    <mergeCell ref="K35:K36"/>
    <mergeCell ref="L35:L37"/>
    <mergeCell ref="N35:N37"/>
    <mergeCell ref="P35:P37"/>
    <mergeCell ref="A39:G39"/>
    <mergeCell ref="F35:F37"/>
    <mergeCell ref="A35:A37"/>
    <mergeCell ref="B35:B37"/>
    <mergeCell ref="C35:C37"/>
    <mergeCell ref="D35:D37"/>
    <mergeCell ref="E35:E37"/>
    <mergeCell ref="A49:G49"/>
    <mergeCell ref="A51:G51"/>
    <mergeCell ref="L40:L48"/>
    <mergeCell ref="M40:M44"/>
    <mergeCell ref="N40:N48"/>
    <mergeCell ref="A40:A48"/>
    <mergeCell ref="B40:B48"/>
    <mergeCell ref="C40:C48"/>
    <mergeCell ref="D40:D48"/>
    <mergeCell ref="E40:E48"/>
    <mergeCell ref="O40:O44"/>
    <mergeCell ref="P40:P48"/>
    <mergeCell ref="Q40:Q44"/>
    <mergeCell ref="F40:F48"/>
    <mergeCell ref="G40:G44"/>
    <mergeCell ref="H40:H44"/>
    <mergeCell ref="I40:I44"/>
    <mergeCell ref="J40:J44"/>
    <mergeCell ref="K40:K48"/>
  </mergeCells>
  <printOptions horizontalCentered="1"/>
  <pageMargins left="0.19685039370078741" right="0.19685039370078741" top="0.39370078740157483" bottom="0.19685039370078741" header="0" footer="0"/>
  <pageSetup paperSize="5" scale="66" orientation="landscape" r:id="rId1"/>
  <rowBreaks count="1" manualBreakCount="1">
    <brk id="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Silie</dc:creator>
  <cp:lastModifiedBy>Ada Ysabel Valenzuela Guerrero</cp:lastModifiedBy>
  <cp:lastPrinted>2024-07-24T12:47:09Z</cp:lastPrinted>
  <dcterms:created xsi:type="dcterms:W3CDTF">2024-07-23T14:32:42Z</dcterms:created>
  <dcterms:modified xsi:type="dcterms:W3CDTF">2024-07-24T12:56:55Z</dcterms:modified>
</cp:coreProperties>
</file>